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yö\Liikuntahaaste 2023\"/>
    </mc:Choice>
  </mc:AlternateContent>
  <xr:revisionPtr revIDLastSave="0" documentId="13_ncr:1_{99E2A44D-7DBA-45D4-A841-0DA23A3EBD8F}" xr6:coauthVersionLast="47" xr6:coauthVersionMax="47" xr10:uidLastSave="{00000000-0000-0000-0000-000000000000}"/>
  <bookViews>
    <workbookView xWindow="-108" yWindow="-108" windowWidth="23256" windowHeight="12576" xr2:uid="{DC4B5FAC-2EE0-4A36-9962-66BCFBE993D2}"/>
  </bookViews>
  <sheets>
    <sheet name="Taul1" sheetId="1" r:id="rId1"/>
  </sheets>
  <calcPr calcId="19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2" i="1" l="1"/>
  <c r="H42" i="1"/>
  <c r="I32" i="1"/>
  <c r="H32" i="1"/>
  <c r="H22" i="1"/>
  <c r="I22" i="1" s="1"/>
  <c r="H35" i="1"/>
  <c r="I35" i="1" s="1"/>
  <c r="H31" i="1"/>
  <c r="I31" i="1" s="1"/>
  <c r="G28" i="1"/>
  <c r="F28" i="1"/>
  <c r="E28" i="1"/>
  <c r="D28" i="1"/>
  <c r="C28" i="1"/>
  <c r="H19" i="1"/>
  <c r="I19" i="1" s="1"/>
  <c r="I11" i="1"/>
  <c r="H11" i="1"/>
  <c r="G23" i="1"/>
  <c r="F23" i="1"/>
  <c r="E23" i="1"/>
  <c r="D23" i="1"/>
  <c r="C23" i="1"/>
  <c r="H5" i="1"/>
  <c r="I5" i="1" s="1"/>
  <c r="I37" i="1"/>
  <c r="H37" i="1"/>
  <c r="G27" i="1"/>
  <c r="F27" i="1"/>
  <c r="E27" i="1"/>
  <c r="C27" i="1"/>
  <c r="H33" i="1"/>
  <c r="I33" i="1" s="1"/>
  <c r="H21" i="1"/>
  <c r="I21" i="1" s="1"/>
  <c r="H17" i="1"/>
  <c r="I17" i="1" s="1"/>
  <c r="H34" i="1"/>
  <c r="I34" i="1" s="1"/>
  <c r="H18" i="1"/>
  <c r="I18" i="1" s="1"/>
  <c r="H20" i="1"/>
  <c r="I20" i="1" s="1"/>
  <c r="G14" i="1"/>
  <c r="F14" i="1"/>
  <c r="E14" i="1"/>
  <c r="D14" i="1"/>
  <c r="C14" i="1"/>
  <c r="H13" i="1"/>
  <c r="I13" i="1" s="1"/>
  <c r="H4" i="1"/>
  <c r="I4" i="1" s="1"/>
  <c r="H12" i="1"/>
  <c r="I12" i="1" s="1"/>
  <c r="D16" i="1"/>
  <c r="H16" i="1" s="1"/>
  <c r="I16" i="1" s="1"/>
  <c r="H10" i="1"/>
  <c r="I10" i="1" s="1"/>
  <c r="H3" i="1"/>
  <c r="I3" i="1" s="1"/>
  <c r="H6" i="1"/>
  <c r="I6" i="1" s="1"/>
  <c r="H26" i="1"/>
  <c r="I26" i="1" s="1"/>
  <c r="G7" i="1"/>
  <c r="F7" i="1"/>
  <c r="H7" i="1" s="1"/>
  <c r="I7" i="1" s="1"/>
  <c r="E7" i="1"/>
  <c r="D7" i="1"/>
  <c r="C7" i="1"/>
  <c r="G29" i="1"/>
  <c r="F29" i="1"/>
  <c r="E29" i="1"/>
  <c r="D29" i="1"/>
  <c r="C29" i="1"/>
  <c r="H29" i="1" s="1"/>
  <c r="I29" i="1" s="1"/>
  <c r="H15" i="1"/>
  <c r="I15" i="1" s="1"/>
  <c r="H30" i="1"/>
  <c r="I30" i="1" s="1"/>
  <c r="E25" i="1"/>
  <c r="D25" i="1"/>
  <c r="C25" i="1"/>
  <c r="H25" i="1" s="1"/>
  <c r="I25" i="1" s="1"/>
  <c r="H36" i="1"/>
  <c r="I36" i="1" s="1"/>
  <c r="G2" i="1"/>
  <c r="F2" i="1"/>
  <c r="E2" i="1"/>
  <c r="D2" i="1"/>
  <c r="C2" i="1"/>
  <c r="G8" i="1"/>
  <c r="F8" i="1"/>
  <c r="E8" i="1"/>
  <c r="D8" i="1"/>
  <c r="C8" i="1"/>
  <c r="H9" i="1"/>
  <c r="I9" i="1" s="1"/>
  <c r="G24" i="1"/>
  <c r="F24" i="1"/>
  <c r="E24" i="1"/>
  <c r="D24" i="1"/>
  <c r="D40" i="1" s="1"/>
  <c r="C24" i="1"/>
  <c r="H38" i="1"/>
  <c r="I38" i="1" s="1"/>
  <c r="H8" i="1" l="1"/>
  <c r="I8" i="1" s="1"/>
  <c r="H14" i="1"/>
  <c r="I14" i="1" s="1"/>
  <c r="F40" i="1"/>
  <c r="E40" i="1"/>
  <c r="H23" i="1"/>
  <c r="I23" i="1" s="1"/>
  <c r="G40" i="1"/>
  <c r="H2" i="1"/>
  <c r="I2" i="1" s="1"/>
  <c r="H27" i="1"/>
  <c r="I27" i="1" s="1"/>
  <c r="H28" i="1"/>
  <c r="I28" i="1" s="1"/>
  <c r="H24" i="1"/>
  <c r="I24" i="1" s="1"/>
  <c r="C40" i="1"/>
  <c r="H40" i="1" l="1"/>
  <c r="H43" i="1" l="1"/>
  <c r="D42" i="1"/>
  <c r="E42" i="1"/>
  <c r="F42" i="1"/>
  <c r="C42" i="1"/>
  <c r="G42" i="1"/>
</calcChain>
</file>

<file path=xl/sharedStrings.xml><?xml version="1.0" encoding="utf-8"?>
<sst xmlns="http://schemas.openxmlformats.org/spreadsheetml/2006/main" count="52" uniqueCount="52">
  <si>
    <t>Palveluskoiraliiton hallinnoimien lajien parissa liikuttu aika</t>
  </si>
  <si>
    <t>muun koirankoulutuksen parissa liikuttu aika</t>
  </si>
  <si>
    <t>muu liikkuminen</t>
  </si>
  <si>
    <t>kuntosali, uinti tms.</t>
  </si>
  <si>
    <t>tuomarointitehtävät, koulutusohjaajana, ratamestarina, liikkeenohjaajana tai kilpailuavustajana toimiminen tms.</t>
  </si>
  <si>
    <t>Agolity-Team Turku</t>
  </si>
  <si>
    <t>Barryteam</t>
  </si>
  <si>
    <t>Bollies</t>
  </si>
  <si>
    <t>Dotstorm's Tiimi</t>
  </si>
  <si>
    <t>Hokon kiitäjät</t>
  </si>
  <si>
    <t>1.</t>
  </si>
  <si>
    <t>Janakkalan koirakerho</t>
  </si>
  <si>
    <t>Kaffekopparbergin hakutiimi</t>
  </si>
  <si>
    <t>Kaikki munat eri koreissa</t>
  </si>
  <si>
    <t>KUPEKO PEKO 2</t>
  </si>
  <si>
    <t>Lagun liikkujat</t>
  </si>
  <si>
    <t>Levek Haku A</t>
  </si>
  <si>
    <t>Lohtajan Pahat</t>
  </si>
  <si>
    <t>Maahait</t>
  </si>
  <si>
    <t>Morin ja Namin teholauma</t>
  </si>
  <si>
    <t>2.</t>
  </si>
  <si>
    <t>Omituiset Otukset</t>
  </si>
  <si>
    <t>Oulun koirakerholaiset</t>
  </si>
  <si>
    <t>P. Hakunois +</t>
  </si>
  <si>
    <t>Parhaat haukut</t>
  </si>
  <si>
    <t>3.</t>
  </si>
  <si>
    <t>Peko on irti</t>
  </si>
  <si>
    <t>Pohojosen pimut</t>
  </si>
  <si>
    <t>Putkan sporttiset puuhastelijat</t>
  </si>
  <si>
    <t>Salon Seudun Palveluskoiraharrastajat</t>
  </si>
  <si>
    <t>Satakunnan Pelastuskoirat</t>
  </si>
  <si>
    <t>Se Superimpi Tassujengi</t>
  </si>
  <si>
    <t>SRY Kymenlaakso</t>
  </si>
  <si>
    <t>Sry Vaasan alaosasto</t>
  </si>
  <si>
    <t>Suomen Tsekinpaimenkoirat ry</t>
  </si>
  <si>
    <t>Taika</t>
  </si>
  <si>
    <t>TamSK kakkuvalkku 2.0</t>
  </si>
  <si>
    <t>Team Kastaalin</t>
  </si>
  <si>
    <t>Tico ja Lyyli</t>
  </si>
  <si>
    <t>Tiitulan Muumit</t>
  </si>
  <si>
    <t>TKKY</t>
  </si>
  <si>
    <t>Toimisto tykittää</t>
  </si>
  <si>
    <t>VSPH</t>
  </si>
  <si>
    <t>Wallan Vaeltajat</t>
  </si>
  <si>
    <t>h</t>
  </si>
  <si>
    <t>vrk</t>
  </si>
  <si>
    <t>Joukkue</t>
  </si>
  <si>
    <t>Jäsenet</t>
  </si>
  <si>
    <t>Minuutit yhteensä</t>
  </si>
  <si>
    <t>Minuutit / joukkueen jäsen</t>
  </si>
  <si>
    <t>Sijoitus</t>
  </si>
  <si>
    <t>BajgaGou's jengi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</si>
</sst>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19">
    <xf numFmtId="0" fontId="0" fillId="0" borderId="0" xfId="0"/>
    <xf numFmtId="0" fontId="0" fillId="0" borderId="0" xfId="0" applyAlignment="1">
      <alignment horizontal="center"/>
    </xf>
    <xf numFmtId="3" fontId="3" fillId="0" borderId="0" xfId="0" applyNumberFormat="1" applyFont="1" applyAlignment="1">
      <alignment horizontal="center"/>
    </xf>
    <xf numFmtId="3" fontId="0" fillId="0" borderId="0" xfId="0" applyNumberFormat="1"/>
    <xf numFmtId="4" fontId="0" fillId="0" borderId="0" xfId="0" applyNumberFormat="1"/>
    <xf numFmtId="0" fontId="3" fillId="0" borderId="0" xfId="0" applyFont="1"/>
    <xf numFmtId="0" fontId="3" fillId="0" borderId="0" xfId="0" applyFont="1" applyAlignment="1">
      <alignment horizontal="center"/>
    </xf>
    <xf numFmtId="3" fontId="0" fillId="0" borderId="0" xfId="0" applyNumberFormat="1" applyAlignment="1">
      <alignment horizontal="center"/>
    </xf>
    <xf numFmtId="3" fontId="2" fillId="0" borderId="0" xfId="0" applyNumberFormat="1" applyFont="1" applyAlignment="1">
      <alignment horizontal="center"/>
    </xf>
    <xf numFmtId="3" fontId="2" fillId="0" borderId="0" xfId="0" applyNumberFormat="1" applyFont="1"/>
    <xf numFmtId="1" fontId="0" fillId="0" borderId="0" xfId="0" applyNumberFormat="1"/>
    <xf numFmtId="0" fontId="4" fillId="0" borderId="0" xfId="0" applyFont="1"/>
    <xf numFmtId="3" fontId="4" fillId="0" borderId="0" xfId="0" applyNumberFormat="1" applyFont="1" applyAlignment="1">
      <alignment horizontal="center"/>
    </xf>
    <xf numFmtId="1" fontId="6" fillId="0" borderId="0" xfId="0" applyNumberFormat="1" applyFont="1"/>
    <xf numFmtId="0" fontId="7" fillId="0" borderId="0" xfId="0" applyFont="1"/>
    <xf numFmtId="9" fontId="0" fillId="0" borderId="0" xfId="1" applyFont="1" applyAlignment="1">
      <alignment horizontal="center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 wrapText="1"/>
    </xf>
  </cellXfs>
  <cellStyles count="2">
    <cellStyle name="Normaali" xfId="0" builtinId="0"/>
    <cellStyle name="Prosenttia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B09206-E879-44AF-9C2C-E85BEAEA228F}">
  <dimension ref="A1:J44"/>
  <sheetViews>
    <sheetView tabSelected="1" workbookViewId="0">
      <pane ySplit="1" topLeftCell="A2" activePane="bottomLeft" state="frozen"/>
      <selection pane="bottomLeft"/>
    </sheetView>
  </sheetViews>
  <sheetFormatPr defaultRowHeight="14.4" x14ac:dyDescent="0.3"/>
  <cols>
    <col min="1" max="1" width="32.33203125" bestFit="1" customWidth="1"/>
    <col min="2" max="2" width="8.88671875" style="1"/>
    <col min="3" max="3" width="28.33203125" style="3" customWidth="1"/>
    <col min="4" max="4" width="22.44140625" style="3" customWidth="1"/>
    <col min="5" max="5" width="18.77734375" style="3" customWidth="1"/>
    <col min="6" max="6" width="18.109375" style="3" customWidth="1"/>
    <col min="7" max="7" width="33.21875" style="3" customWidth="1"/>
    <col min="8" max="8" width="10.44140625" bestFit="1" customWidth="1"/>
    <col min="9" max="9" width="11.5546875" customWidth="1"/>
    <col min="10" max="10" width="8.88671875" style="1"/>
    <col min="11" max="11" width="13.6640625" customWidth="1"/>
  </cols>
  <sheetData>
    <row r="1" spans="1:10" ht="57.6" x14ac:dyDescent="0.3">
      <c r="A1" s="16" t="s">
        <v>46</v>
      </c>
      <c r="B1" s="17" t="s">
        <v>47</v>
      </c>
      <c r="C1" s="18" t="s">
        <v>0</v>
      </c>
      <c r="D1" s="18" t="s">
        <v>1</v>
      </c>
      <c r="E1" s="18" t="s">
        <v>2</v>
      </c>
      <c r="F1" s="18" t="s">
        <v>3</v>
      </c>
      <c r="G1" s="18" t="s">
        <v>4</v>
      </c>
      <c r="H1" s="18" t="s">
        <v>48</v>
      </c>
      <c r="I1" s="18" t="s">
        <v>49</v>
      </c>
      <c r="J1" s="17" t="s">
        <v>50</v>
      </c>
    </row>
    <row r="2" spans="1:10" x14ac:dyDescent="0.3">
      <c r="A2" t="s">
        <v>9</v>
      </c>
      <c r="B2" s="1">
        <v>8</v>
      </c>
      <c r="C2" s="7">
        <f>126*60+15</f>
        <v>7575</v>
      </c>
      <c r="D2" s="7">
        <f>165*60</f>
        <v>9900</v>
      </c>
      <c r="E2" s="7">
        <f>72*60+45</f>
        <v>4365</v>
      </c>
      <c r="F2" s="7">
        <f>92*60+15</f>
        <v>5535</v>
      </c>
      <c r="G2" s="7">
        <f>49*60+30</f>
        <v>2970</v>
      </c>
      <c r="H2" s="3">
        <f>SUM(C2:G2)</f>
        <v>30345</v>
      </c>
      <c r="I2" s="4">
        <f>H2/B2</f>
        <v>3793.125</v>
      </c>
      <c r="J2" s="6" t="s">
        <v>10</v>
      </c>
    </row>
    <row r="3" spans="1:10" x14ac:dyDescent="0.3">
      <c r="A3" t="s">
        <v>19</v>
      </c>
      <c r="B3" s="1">
        <v>13</v>
      </c>
      <c r="C3" s="7">
        <v>2480</v>
      </c>
      <c r="D3" s="7">
        <v>5095</v>
      </c>
      <c r="E3" s="7">
        <v>22620</v>
      </c>
      <c r="F3" s="7">
        <v>7865</v>
      </c>
      <c r="G3" s="7">
        <v>1380</v>
      </c>
      <c r="H3" s="3">
        <f>SUM(C3:G3)</f>
        <v>39440</v>
      </c>
      <c r="I3" s="4">
        <f>H3/B3</f>
        <v>3033.8461538461538</v>
      </c>
      <c r="J3" s="6" t="s">
        <v>20</v>
      </c>
    </row>
    <row r="4" spans="1:10" x14ac:dyDescent="0.3">
      <c r="A4" t="s">
        <v>24</v>
      </c>
      <c r="B4" s="1">
        <v>5</v>
      </c>
      <c r="C4" s="7">
        <v>2595</v>
      </c>
      <c r="D4" s="7">
        <v>975</v>
      </c>
      <c r="E4" s="7">
        <v>7260</v>
      </c>
      <c r="F4" s="7">
        <v>2970</v>
      </c>
      <c r="G4" s="7">
        <v>540</v>
      </c>
      <c r="H4" s="3">
        <f>SUM(C4:G4)</f>
        <v>14340</v>
      </c>
      <c r="I4" s="4">
        <f>H4/B4</f>
        <v>2868</v>
      </c>
      <c r="J4" s="6" t="s">
        <v>25</v>
      </c>
    </row>
    <row r="5" spans="1:10" x14ac:dyDescent="0.3">
      <c r="A5" t="s">
        <v>36</v>
      </c>
      <c r="B5" s="1">
        <v>5</v>
      </c>
      <c r="C5" s="7">
        <v>2445</v>
      </c>
      <c r="D5" s="7">
        <v>1050</v>
      </c>
      <c r="E5" s="7">
        <v>5625</v>
      </c>
      <c r="F5" s="7">
        <v>1275</v>
      </c>
      <c r="G5" s="7">
        <v>3195</v>
      </c>
      <c r="H5" s="3">
        <f>SUM(C5:G5)</f>
        <v>13590</v>
      </c>
      <c r="I5" s="4">
        <f>H5/B5</f>
        <v>2718</v>
      </c>
    </row>
    <row r="6" spans="1:10" x14ac:dyDescent="0.3">
      <c r="A6" t="s">
        <v>18</v>
      </c>
      <c r="B6" s="1">
        <v>3</v>
      </c>
      <c r="C6" s="7">
        <v>690</v>
      </c>
      <c r="D6" s="7">
        <v>927</v>
      </c>
      <c r="E6" s="7">
        <v>5040</v>
      </c>
      <c r="F6" s="7">
        <v>120</v>
      </c>
      <c r="G6" s="7">
        <v>660</v>
      </c>
      <c r="H6" s="3">
        <f>SUM(C6:G6)</f>
        <v>7437</v>
      </c>
      <c r="I6" s="4">
        <f>H6/B6</f>
        <v>2479</v>
      </c>
    </row>
    <row r="7" spans="1:10" x14ac:dyDescent="0.3">
      <c r="A7" t="s">
        <v>16</v>
      </c>
      <c r="B7" s="1">
        <v>8</v>
      </c>
      <c r="C7" s="7">
        <f>169.5*60</f>
        <v>10170</v>
      </c>
      <c r="D7" s="7">
        <f>45.5*60</f>
        <v>2730</v>
      </c>
      <c r="E7" s="7">
        <f>82*60</f>
        <v>4920</v>
      </c>
      <c r="F7" s="7">
        <f>18.5*60</f>
        <v>1110</v>
      </c>
      <c r="G7" s="7">
        <f>9*60</f>
        <v>540</v>
      </c>
      <c r="H7" s="3">
        <f>SUM(C7:G7)</f>
        <v>19470</v>
      </c>
      <c r="I7" s="4">
        <f>H7/B7</f>
        <v>2433.75</v>
      </c>
    </row>
    <row r="8" spans="1:10" x14ac:dyDescent="0.3">
      <c r="A8" t="s">
        <v>8</v>
      </c>
      <c r="B8" s="1">
        <v>6</v>
      </c>
      <c r="C8" s="7">
        <f>24.25*60</f>
        <v>1455</v>
      </c>
      <c r="D8" s="7">
        <f>6*60</f>
        <v>360</v>
      </c>
      <c r="E8" s="7">
        <f>149.45*60</f>
        <v>8967</v>
      </c>
      <c r="F8" s="7">
        <f>30*60</f>
        <v>1800</v>
      </c>
      <c r="G8" s="7">
        <f>30*60</f>
        <v>1800</v>
      </c>
      <c r="H8" s="3">
        <f>SUM(C8:G8)</f>
        <v>14382</v>
      </c>
      <c r="I8" s="4">
        <f>H8/B8</f>
        <v>2397</v>
      </c>
    </row>
    <row r="9" spans="1:10" x14ac:dyDescent="0.3">
      <c r="A9" s="5" t="s">
        <v>7</v>
      </c>
      <c r="B9" s="6">
        <v>6</v>
      </c>
      <c r="C9" s="7">
        <v>6045</v>
      </c>
      <c r="D9" s="7">
        <v>120</v>
      </c>
      <c r="E9" s="7">
        <v>6270</v>
      </c>
      <c r="F9" s="7">
        <v>705</v>
      </c>
      <c r="G9" s="7">
        <v>630</v>
      </c>
      <c r="H9" s="3">
        <f>SUM(C9:G9)</f>
        <v>13770</v>
      </c>
      <c r="I9" s="4">
        <f>H9/B9</f>
        <v>2295</v>
      </c>
    </row>
    <row r="10" spans="1:10" x14ac:dyDescent="0.3">
      <c r="A10" t="s">
        <v>21</v>
      </c>
      <c r="B10" s="1">
        <v>4</v>
      </c>
      <c r="C10" s="7">
        <v>4200</v>
      </c>
      <c r="D10" s="7">
        <v>3500</v>
      </c>
      <c r="E10" s="7">
        <v>1200</v>
      </c>
      <c r="H10" s="3">
        <f>SUM(C10:G10)</f>
        <v>8900</v>
      </c>
      <c r="I10" s="4">
        <f>H10/B10</f>
        <v>2225</v>
      </c>
    </row>
    <row r="11" spans="1:10" x14ac:dyDescent="0.3">
      <c r="A11" t="s">
        <v>38</v>
      </c>
      <c r="B11" s="1">
        <v>1</v>
      </c>
      <c r="C11" s="7">
        <v>355</v>
      </c>
      <c r="D11" s="7">
        <v>260</v>
      </c>
      <c r="E11" s="7">
        <v>1180</v>
      </c>
      <c r="F11" s="7">
        <v>130</v>
      </c>
      <c r="G11" s="2">
        <v>230</v>
      </c>
      <c r="H11" s="3">
        <f>SUM(C11:G11)</f>
        <v>2155</v>
      </c>
      <c r="I11" s="4">
        <f>H11/B11</f>
        <v>2155</v>
      </c>
    </row>
    <row r="12" spans="1:10" x14ac:dyDescent="0.3">
      <c r="A12" t="s">
        <v>23</v>
      </c>
      <c r="B12" s="1">
        <v>9</v>
      </c>
      <c r="C12" s="7">
        <v>8580</v>
      </c>
      <c r="D12" s="7">
        <v>150</v>
      </c>
      <c r="E12" s="7">
        <v>7220</v>
      </c>
      <c r="F12" s="7">
        <v>2310</v>
      </c>
      <c r="G12" s="7">
        <v>915</v>
      </c>
      <c r="H12" s="3">
        <f>SUM(C12:G12)</f>
        <v>19175</v>
      </c>
      <c r="I12" s="4">
        <f>H12/B12</f>
        <v>2130.5555555555557</v>
      </c>
    </row>
    <row r="13" spans="1:10" x14ac:dyDescent="0.3">
      <c r="A13" t="s">
        <v>26</v>
      </c>
      <c r="B13" s="1">
        <v>13</v>
      </c>
      <c r="C13" s="7">
        <v>6495</v>
      </c>
      <c r="D13" s="7">
        <v>2250</v>
      </c>
      <c r="E13" s="7">
        <v>13320</v>
      </c>
      <c r="F13" s="7">
        <v>4125</v>
      </c>
      <c r="G13" s="7">
        <v>1440</v>
      </c>
      <c r="H13" s="3">
        <f>SUM(C13:G13)</f>
        <v>27630</v>
      </c>
      <c r="I13" s="4">
        <f>H13/B13</f>
        <v>2125.3846153846152</v>
      </c>
    </row>
    <row r="14" spans="1:10" x14ac:dyDescent="0.3">
      <c r="A14" t="s">
        <v>27</v>
      </c>
      <c r="B14" s="1">
        <v>4</v>
      </c>
      <c r="C14" s="7">
        <f>48.5*60</f>
        <v>2910</v>
      </c>
      <c r="D14" s="7">
        <f>6*60</f>
        <v>360</v>
      </c>
      <c r="E14" s="7">
        <f>55.5*60</f>
        <v>3330</v>
      </c>
      <c r="F14" s="7">
        <f>16*60</f>
        <v>960</v>
      </c>
      <c r="G14" s="7">
        <f>14*60</f>
        <v>840</v>
      </c>
      <c r="H14" s="3">
        <f>SUM(C14:G14)</f>
        <v>8400</v>
      </c>
      <c r="I14" s="4">
        <f>H14/B14</f>
        <v>2100</v>
      </c>
    </row>
    <row r="15" spans="1:10" x14ac:dyDescent="0.3">
      <c r="A15" t="s">
        <v>14</v>
      </c>
      <c r="B15" s="1">
        <v>6</v>
      </c>
      <c r="C15" s="7">
        <v>3750</v>
      </c>
      <c r="D15" s="7">
        <v>120</v>
      </c>
      <c r="E15" s="7">
        <v>6750</v>
      </c>
      <c r="F15" s="7">
        <v>1870</v>
      </c>
      <c r="G15" s="7"/>
      <c r="H15" s="3">
        <f>SUM(C15:G15)</f>
        <v>12490</v>
      </c>
      <c r="I15" s="4">
        <f>H15/B15</f>
        <v>2081.6666666666665</v>
      </c>
    </row>
    <row r="16" spans="1:10" x14ac:dyDescent="0.3">
      <c r="A16" s="11" t="s">
        <v>22</v>
      </c>
      <c r="B16" s="1">
        <v>18</v>
      </c>
      <c r="D16" s="12">
        <f>616.5*60</f>
        <v>36990</v>
      </c>
      <c r="H16" s="3">
        <f>SUM(C16:G16)</f>
        <v>36990</v>
      </c>
      <c r="I16" s="4">
        <f>H16/B16</f>
        <v>2055</v>
      </c>
    </row>
    <row r="17" spans="1:9" x14ac:dyDescent="0.3">
      <c r="A17" t="s">
        <v>31</v>
      </c>
      <c r="B17" s="1">
        <v>10</v>
      </c>
      <c r="C17" s="7"/>
      <c r="D17" s="7">
        <v>19625</v>
      </c>
      <c r="H17" s="3">
        <f>SUM(C17:G17)</f>
        <v>19625</v>
      </c>
      <c r="I17" s="4">
        <f>H17/B17</f>
        <v>1962.5</v>
      </c>
    </row>
    <row r="18" spans="1:9" x14ac:dyDescent="0.3">
      <c r="A18" t="s">
        <v>29</v>
      </c>
      <c r="B18" s="1">
        <v>11</v>
      </c>
      <c r="C18" s="7">
        <v>14685</v>
      </c>
      <c r="D18" s="7">
        <v>3045</v>
      </c>
      <c r="E18" s="7">
        <v>2520</v>
      </c>
      <c r="F18" s="7">
        <v>0</v>
      </c>
      <c r="G18" s="7">
        <v>1209</v>
      </c>
      <c r="H18" s="3">
        <f>SUM(C18:G18)</f>
        <v>21459</v>
      </c>
      <c r="I18" s="4">
        <f>H18/B18</f>
        <v>1950.8181818181818</v>
      </c>
    </row>
    <row r="19" spans="1:9" x14ac:dyDescent="0.3">
      <c r="A19" t="s">
        <v>39</v>
      </c>
      <c r="B19" s="1">
        <v>3</v>
      </c>
      <c r="C19" s="7">
        <v>1200</v>
      </c>
      <c r="D19" s="7">
        <v>510</v>
      </c>
      <c r="E19" s="7">
        <v>2730</v>
      </c>
      <c r="F19" s="7">
        <v>870</v>
      </c>
      <c r="G19" s="7">
        <v>60</v>
      </c>
      <c r="H19" s="3">
        <f>SUM(C19:G19)</f>
        <v>5370</v>
      </c>
      <c r="I19" s="4">
        <f>H19/B19</f>
        <v>1790</v>
      </c>
    </row>
    <row r="20" spans="1:9" x14ac:dyDescent="0.3">
      <c r="A20" t="s">
        <v>28</v>
      </c>
      <c r="B20" s="1">
        <v>7</v>
      </c>
      <c r="C20" s="7">
        <v>2070</v>
      </c>
      <c r="D20" s="7">
        <v>150</v>
      </c>
      <c r="E20" s="7">
        <v>5415</v>
      </c>
      <c r="F20" s="7">
        <v>1950</v>
      </c>
      <c r="G20" s="7">
        <v>2790</v>
      </c>
      <c r="H20" s="3">
        <f>SUM(C20:G20)</f>
        <v>12375</v>
      </c>
      <c r="I20" s="4">
        <f>H20/B20</f>
        <v>1767.8571428571429</v>
      </c>
    </row>
    <row r="21" spans="1:9" x14ac:dyDescent="0.3">
      <c r="A21" t="s">
        <v>32</v>
      </c>
      <c r="B21" s="1">
        <v>9</v>
      </c>
      <c r="C21" s="6">
        <v>1530</v>
      </c>
      <c r="D21" s="6">
        <v>1590</v>
      </c>
      <c r="E21" s="6">
        <v>10665</v>
      </c>
      <c r="F21" s="6">
        <v>840</v>
      </c>
      <c r="G21" s="6">
        <v>1140</v>
      </c>
      <c r="H21" s="3">
        <f>SUM(C21:G21)</f>
        <v>15765</v>
      </c>
      <c r="I21" s="4">
        <f>H21/B21</f>
        <v>1751.6666666666667</v>
      </c>
    </row>
    <row r="22" spans="1:9" x14ac:dyDescent="0.3">
      <c r="A22" t="s">
        <v>43</v>
      </c>
      <c r="B22" s="1">
        <v>6</v>
      </c>
      <c r="C22" s="7"/>
      <c r="D22" s="7"/>
      <c r="E22" s="7">
        <v>8100</v>
      </c>
      <c r="F22" s="7">
        <v>2100</v>
      </c>
      <c r="H22" s="3">
        <f>SUM(C22:G22)</f>
        <v>10200</v>
      </c>
      <c r="I22" s="4">
        <f>H22/B22</f>
        <v>1700</v>
      </c>
    </row>
    <row r="23" spans="1:9" x14ac:dyDescent="0.3">
      <c r="A23" t="s">
        <v>37</v>
      </c>
      <c r="B23" s="1">
        <v>7</v>
      </c>
      <c r="C23" s="7">
        <f>19*60+15</f>
        <v>1155</v>
      </c>
      <c r="D23" s="7">
        <f>14*60+45</f>
        <v>885</v>
      </c>
      <c r="E23" s="7">
        <f>133*60+45</f>
        <v>8025</v>
      </c>
      <c r="F23" s="7">
        <f>25*60+30</f>
        <v>1530</v>
      </c>
      <c r="G23" s="7">
        <f>4*60</f>
        <v>240</v>
      </c>
      <c r="H23" s="3">
        <f>SUM(C23:G23)</f>
        <v>11835</v>
      </c>
      <c r="I23" s="4">
        <f>H23/B23</f>
        <v>1690.7142857142858</v>
      </c>
    </row>
    <row r="24" spans="1:9" x14ac:dyDescent="0.3">
      <c r="A24" t="s">
        <v>6</v>
      </c>
      <c r="B24" s="1">
        <v>17</v>
      </c>
      <c r="C24" s="2">
        <f>14*60</f>
        <v>840</v>
      </c>
      <c r="D24" s="2">
        <f>32*60</f>
        <v>1920</v>
      </c>
      <c r="E24" s="2">
        <f>358*60+30</f>
        <v>21510</v>
      </c>
      <c r="F24" s="2">
        <f>6*60</f>
        <v>360</v>
      </c>
      <c r="G24" s="2">
        <f>63*60+30</f>
        <v>3810</v>
      </c>
      <c r="H24" s="3">
        <f>SUM(C24:G24)</f>
        <v>28440</v>
      </c>
      <c r="I24" s="4">
        <f>H24/B24</f>
        <v>1672.9411764705883</v>
      </c>
    </row>
    <row r="25" spans="1:9" x14ac:dyDescent="0.3">
      <c r="A25" t="s">
        <v>12</v>
      </c>
      <c r="B25" s="1">
        <v>6</v>
      </c>
      <c r="C25" s="7">
        <f>56*60</f>
        <v>3360</v>
      </c>
      <c r="D25" s="7">
        <f>7.5*60</f>
        <v>450</v>
      </c>
      <c r="E25" s="7">
        <f>99*60</f>
        <v>5940</v>
      </c>
      <c r="F25" s="7">
        <v>60</v>
      </c>
      <c r="H25" s="3">
        <f>SUM(C25:G25)</f>
        <v>9810</v>
      </c>
      <c r="I25" s="4">
        <f>H25/B25</f>
        <v>1635</v>
      </c>
    </row>
    <row r="26" spans="1:9" x14ac:dyDescent="0.3">
      <c r="A26" t="s">
        <v>17</v>
      </c>
      <c r="B26" s="1">
        <v>15</v>
      </c>
      <c r="C26" s="7">
        <v>5985</v>
      </c>
      <c r="D26" s="7">
        <v>90</v>
      </c>
      <c r="E26" s="7">
        <v>14945</v>
      </c>
      <c r="F26" s="7">
        <v>2570</v>
      </c>
      <c r="G26" s="7">
        <v>780</v>
      </c>
      <c r="H26" s="3">
        <f>SUM(C26:G26)</f>
        <v>24370</v>
      </c>
      <c r="I26" s="4">
        <f>H26/B26</f>
        <v>1624.6666666666667</v>
      </c>
    </row>
    <row r="27" spans="1:9" x14ac:dyDescent="0.3">
      <c r="A27" t="s">
        <v>34</v>
      </c>
      <c r="B27" s="1">
        <v>5</v>
      </c>
      <c r="C27" s="7">
        <f>37*60+30</f>
        <v>2250</v>
      </c>
      <c r="D27" s="7"/>
      <c r="E27" s="7">
        <f>70*60</f>
        <v>4200</v>
      </c>
      <c r="F27" s="7">
        <f>9*60</f>
        <v>540</v>
      </c>
      <c r="G27" s="7">
        <f>14*60</f>
        <v>840</v>
      </c>
      <c r="H27" s="3">
        <f>SUM(C27:G27)</f>
        <v>7830</v>
      </c>
      <c r="I27" s="4">
        <f>H27/B27</f>
        <v>1566</v>
      </c>
    </row>
    <row r="28" spans="1:9" x14ac:dyDescent="0.3">
      <c r="A28" t="s">
        <v>40</v>
      </c>
      <c r="B28" s="1">
        <v>9</v>
      </c>
      <c r="C28" s="7">
        <f>42*60+45</f>
        <v>2565</v>
      </c>
      <c r="D28" s="7">
        <f>25*60+30</f>
        <v>1530</v>
      </c>
      <c r="E28" s="7">
        <f>136*60+15</f>
        <v>8175</v>
      </c>
      <c r="F28" s="7">
        <f>14.5*60</f>
        <v>870</v>
      </c>
      <c r="G28" s="7">
        <f>11*60</f>
        <v>660</v>
      </c>
      <c r="H28" s="3">
        <f>SUM(C28:G28)</f>
        <v>13800</v>
      </c>
      <c r="I28" s="4">
        <f>H28/B28</f>
        <v>1533.3333333333333</v>
      </c>
    </row>
    <row r="29" spans="1:9" x14ac:dyDescent="0.3">
      <c r="A29" s="5" t="s">
        <v>15</v>
      </c>
      <c r="B29" s="1">
        <v>14</v>
      </c>
      <c r="C29" s="7">
        <f>68*60</f>
        <v>4080</v>
      </c>
      <c r="D29" s="7">
        <f>102*60</f>
        <v>6120</v>
      </c>
      <c r="E29" s="7">
        <f>113*60</f>
        <v>6780</v>
      </c>
      <c r="F29" s="7">
        <f>11*60+45</f>
        <v>705</v>
      </c>
      <c r="G29" s="7">
        <f>62*60</f>
        <v>3720</v>
      </c>
      <c r="H29" s="3">
        <f>SUM(C29:G29)</f>
        <v>21405</v>
      </c>
      <c r="I29" s="4">
        <f>H29/B29</f>
        <v>1528.9285714285713</v>
      </c>
    </row>
    <row r="30" spans="1:9" x14ac:dyDescent="0.3">
      <c r="A30" t="s">
        <v>13</v>
      </c>
      <c r="B30" s="1">
        <v>6</v>
      </c>
      <c r="C30" s="7">
        <v>315</v>
      </c>
      <c r="D30" s="7">
        <v>690</v>
      </c>
      <c r="E30" s="7">
        <v>6780</v>
      </c>
      <c r="F30" s="7">
        <v>840</v>
      </c>
      <c r="G30" s="7">
        <v>540</v>
      </c>
      <c r="H30" s="3">
        <f>SUM(C30:G30)</f>
        <v>9165</v>
      </c>
      <c r="I30" s="4">
        <f>H30/B30</f>
        <v>1527.5</v>
      </c>
    </row>
    <row r="31" spans="1:9" x14ac:dyDescent="0.3">
      <c r="A31" t="s">
        <v>41</v>
      </c>
      <c r="B31" s="1">
        <v>5</v>
      </c>
      <c r="C31" s="7">
        <v>2055</v>
      </c>
      <c r="D31" s="7">
        <v>135</v>
      </c>
      <c r="E31" s="7">
        <v>3040</v>
      </c>
      <c r="F31" s="7">
        <v>1335</v>
      </c>
      <c r="G31" s="7">
        <v>780</v>
      </c>
      <c r="H31" s="3">
        <f>SUM(C31:G31)</f>
        <v>7345</v>
      </c>
      <c r="I31" s="4">
        <f>H31/B31</f>
        <v>1469</v>
      </c>
    </row>
    <row r="32" spans="1:9" x14ac:dyDescent="0.3">
      <c r="A32" t="s">
        <v>51</v>
      </c>
      <c r="B32" s="1">
        <v>4</v>
      </c>
      <c r="C32" s="2"/>
      <c r="D32" s="2">
        <v>5730</v>
      </c>
      <c r="E32" s="2"/>
      <c r="F32" s="2"/>
      <c r="G32" s="2"/>
      <c r="H32" s="3">
        <f>SUM(C32:G32)</f>
        <v>5730</v>
      </c>
      <c r="I32" s="4">
        <f>H32/B32</f>
        <v>1432.5</v>
      </c>
    </row>
    <row r="33" spans="1:9" x14ac:dyDescent="0.3">
      <c r="A33" t="s">
        <v>33</v>
      </c>
      <c r="B33" s="1">
        <v>6</v>
      </c>
      <c r="C33" s="7">
        <v>660</v>
      </c>
      <c r="D33" s="7">
        <v>885</v>
      </c>
      <c r="E33" s="7">
        <v>5190</v>
      </c>
      <c r="F33" s="7">
        <v>1095</v>
      </c>
      <c r="H33" s="3">
        <f>SUM(C33:G33)</f>
        <v>7830</v>
      </c>
      <c r="I33" s="4">
        <f>H33/B33</f>
        <v>1305</v>
      </c>
    </row>
    <row r="34" spans="1:9" x14ac:dyDescent="0.3">
      <c r="A34" t="s">
        <v>30</v>
      </c>
      <c r="B34" s="1">
        <v>15</v>
      </c>
      <c r="C34" s="7">
        <v>4725</v>
      </c>
      <c r="D34" s="7">
        <v>855</v>
      </c>
      <c r="E34" s="7">
        <v>9420</v>
      </c>
      <c r="F34" s="7">
        <v>3540</v>
      </c>
      <c r="G34" s="7">
        <v>165</v>
      </c>
      <c r="H34" s="3">
        <f>SUM(C34:G34)</f>
        <v>18705</v>
      </c>
      <c r="I34" s="4">
        <f>H34/B34</f>
        <v>1247</v>
      </c>
    </row>
    <row r="35" spans="1:9" x14ac:dyDescent="0.3">
      <c r="A35" t="s">
        <v>42</v>
      </c>
      <c r="B35" s="1">
        <v>7</v>
      </c>
      <c r="C35" s="7">
        <v>2025</v>
      </c>
      <c r="D35" s="7">
        <v>995</v>
      </c>
      <c r="E35" s="7">
        <v>3935</v>
      </c>
      <c r="F35" s="7">
        <v>655</v>
      </c>
      <c r="G35" s="7">
        <v>840</v>
      </c>
      <c r="H35" s="3">
        <f>SUM(C35:G35)</f>
        <v>8450</v>
      </c>
      <c r="I35" s="4">
        <f>H35/B35</f>
        <v>1207.1428571428571</v>
      </c>
    </row>
    <row r="36" spans="1:9" x14ac:dyDescent="0.3">
      <c r="A36" t="s">
        <v>11</v>
      </c>
      <c r="B36" s="1">
        <v>14</v>
      </c>
      <c r="C36" s="7">
        <v>1283</v>
      </c>
      <c r="D36" s="7">
        <v>2490</v>
      </c>
      <c r="E36" s="7">
        <v>8175</v>
      </c>
      <c r="F36" s="7">
        <v>1815</v>
      </c>
      <c r="G36" s="7">
        <v>1440</v>
      </c>
      <c r="H36" s="3">
        <f>SUM(C36:G36)</f>
        <v>15203</v>
      </c>
      <c r="I36" s="4">
        <f>H36/B36</f>
        <v>1085.9285714285713</v>
      </c>
    </row>
    <row r="37" spans="1:9" x14ac:dyDescent="0.3">
      <c r="A37" t="s">
        <v>35</v>
      </c>
      <c r="B37" s="1">
        <v>1</v>
      </c>
      <c r="C37" s="7">
        <v>255</v>
      </c>
      <c r="D37" s="7">
        <v>45</v>
      </c>
      <c r="E37" s="7">
        <v>315</v>
      </c>
      <c r="F37" s="7">
        <v>420</v>
      </c>
      <c r="H37" s="3">
        <f>SUM(C37:G37)</f>
        <v>1035</v>
      </c>
      <c r="I37" s="4">
        <f>H37/B37</f>
        <v>1035</v>
      </c>
    </row>
    <row r="38" spans="1:9" x14ac:dyDescent="0.3">
      <c r="A38" t="s">
        <v>5</v>
      </c>
      <c r="B38" s="1">
        <v>12</v>
      </c>
      <c r="C38" s="2">
        <v>1170</v>
      </c>
      <c r="D38" s="2">
        <v>890</v>
      </c>
      <c r="E38" s="2">
        <v>5895</v>
      </c>
      <c r="F38" s="2">
        <v>950</v>
      </c>
      <c r="G38" s="2">
        <v>1430</v>
      </c>
      <c r="H38" s="3">
        <f>SUM(C38:G38)</f>
        <v>10335</v>
      </c>
      <c r="I38" s="4">
        <f>H38/B38</f>
        <v>861.25</v>
      </c>
    </row>
    <row r="40" spans="1:9" x14ac:dyDescent="0.3">
      <c r="C40" s="8">
        <f>SUM(C2:C38)</f>
        <v>111953</v>
      </c>
      <c r="D40" s="8">
        <f t="shared" ref="D40:G40" si="0">SUM(D2:D38)</f>
        <v>113417</v>
      </c>
      <c r="E40" s="8">
        <f t="shared" si="0"/>
        <v>239822</v>
      </c>
      <c r="F40" s="8">
        <f t="shared" si="0"/>
        <v>53820</v>
      </c>
      <c r="G40" s="8">
        <f t="shared" si="0"/>
        <v>35584</v>
      </c>
      <c r="H40" s="9">
        <f>SUM(C40:G40)</f>
        <v>554596</v>
      </c>
      <c r="I40" s="4"/>
    </row>
    <row r="42" spans="1:9" ht="15.6" x14ac:dyDescent="0.3">
      <c r="B42" s="1">
        <f>SUM(B2:B38)</f>
        <v>298</v>
      </c>
      <c r="C42" s="15">
        <f>C40/$H$40</f>
        <v>0.20186405960374759</v>
      </c>
      <c r="D42" s="15">
        <f t="shared" ref="D42:G42" si="1">D40/$H$40</f>
        <v>0.20450381899617018</v>
      </c>
      <c r="E42" s="15">
        <f t="shared" si="1"/>
        <v>0.43242648702839542</v>
      </c>
      <c r="F42" s="15">
        <f t="shared" si="1"/>
        <v>9.7043613729633826E-2</v>
      </c>
      <c r="G42" s="15">
        <f t="shared" si="1"/>
        <v>6.4162020642052953E-2</v>
      </c>
      <c r="H42" s="13">
        <f>SUM(H2:H38)/60</f>
        <v>9243.2666666666664</v>
      </c>
      <c r="I42" s="14" t="s">
        <v>44</v>
      </c>
    </row>
    <row r="43" spans="1:9" ht="15.6" x14ac:dyDescent="0.3">
      <c r="H43" s="13">
        <f>H42/24</f>
        <v>385.13611111111112</v>
      </c>
      <c r="I43" s="14" t="s">
        <v>45</v>
      </c>
    </row>
    <row r="44" spans="1:9" x14ac:dyDescent="0.3">
      <c r="H44" s="10"/>
    </row>
  </sheetData>
  <sortState xmlns:xlrd2="http://schemas.microsoft.com/office/spreadsheetml/2017/richdata2" ref="A2:J38">
    <sortCondition descending="1" ref="I2:I38"/>
  </sortState>
  <pageMargins left="0.7" right="0.7" top="0.75" bottom="0.75" header="0.3" footer="0.3"/>
  <ignoredErrors>
    <ignoredError sqref="H3:H26 H30:H38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Taul1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Maarit Saarto</dc:creator>
  <cp:lastModifiedBy>Maarit Saarto</cp:lastModifiedBy>
  <dcterms:created xsi:type="dcterms:W3CDTF">2023-10-30T17:20:20Z</dcterms:created>
  <dcterms:modified xsi:type="dcterms:W3CDTF">2023-11-03T14:38:53Z</dcterms:modified>
</cp:coreProperties>
</file>